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silvia.batistao\Desktop\"/>
    </mc:Choice>
  </mc:AlternateContent>
  <xr:revisionPtr revIDLastSave="0" documentId="8_{C4F27843-1BED-43A5-B576-3C2C8F9AA26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Cálculo IRR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Q9" i="1"/>
  <c r="O9" i="1"/>
  <c r="Q8" i="1"/>
  <c r="O8" i="1"/>
  <c r="C8" i="1"/>
  <c r="O7" i="1"/>
  <c r="Q7" i="1" s="1"/>
  <c r="Q6" i="1"/>
  <c r="O6" i="1"/>
  <c r="Q10" i="1" l="1"/>
  <c r="C6" i="1" s="1"/>
  <c r="C10" i="1" s="1"/>
  <c r="C11" i="1" s="1"/>
  <c r="C13" i="1" s="1"/>
  <c r="C14" i="1" s="1"/>
  <c r="C15" i="1" l="1"/>
  <c r="C16" i="1" s="1"/>
  <c r="C18" i="1" s="1"/>
  <c r="C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viviane.serafin</author>
  </authors>
  <commentList>
    <comment ref="C6" authorId="0" shapeId="0" xr:uid="{00000000-0006-0000-0000-000001000000}">
      <text>
        <r>
          <rPr>
            <b/>
            <sz val="9"/>
            <rFont val="Arial"/>
          </rPr>
          <t>Fórmla:</t>
        </r>
        <r>
          <rPr>
            <sz val="9"/>
            <rFont val="Arial"/>
          </rPr>
          <t xml:space="preserve">
=Q10</t>
        </r>
      </text>
    </comment>
  </commentList>
</comments>
</file>

<file path=xl/sharedStrings.xml><?xml version="1.0" encoding="utf-8"?>
<sst xmlns="http://schemas.openxmlformats.org/spreadsheetml/2006/main" count="70" uniqueCount="38">
  <si>
    <t>CÁLCULO DE IRRF MENSAL CONFORME  LEI Nº 15.270, DE 26 DE NOVEMBRO DE 2025</t>
  </si>
  <si>
    <t/>
  </si>
  <si>
    <t>DEDUÇÕES LEGAIS</t>
  </si>
  <si>
    <t>TABELA PROGRESSIVA IRRF</t>
  </si>
  <si>
    <t>TABELA INSS 2025 - FAIXAS SALARIAIS</t>
  </si>
  <si>
    <t>Memória de Cálculo INSS</t>
  </si>
  <si>
    <t>Salário Bruto (R$)</t>
  </si>
  <si>
    <t>Base de Cálculo (R$)</t>
  </si>
  <si>
    <t>Alíquota (%)</t>
  </si>
  <si>
    <t>Parcela a Deduzir (R$)</t>
  </si>
  <si>
    <t>Salário de Contribuição</t>
  </si>
  <si>
    <t>Faixa</t>
  </si>
  <si>
    <t>Base de Cálculo</t>
  </si>
  <si>
    <t>Alíquota</t>
  </si>
  <si>
    <t>R$</t>
  </si>
  <si>
    <t>Contribuição INSS (R$)</t>
  </si>
  <si>
    <t>De</t>
  </si>
  <si>
    <t>Até</t>
  </si>
  <si>
    <t>Faixa 1</t>
  </si>
  <si>
    <t>Número de Dependentes</t>
  </si>
  <si>
    <t>Faixa 2</t>
  </si>
  <si>
    <t>Dedução por Dependente (R$)</t>
  </si>
  <si>
    <t>Faixa 3</t>
  </si>
  <si>
    <t>Outras Deduções (R$)</t>
  </si>
  <si>
    <t>Faixa 4</t>
  </si>
  <si>
    <t>Total de Deduções Legais (R$)</t>
  </si>
  <si>
    <t>Total INSS</t>
  </si>
  <si>
    <t>Dedução Final com simplificado (R$)</t>
  </si>
  <si>
    <t>Desconto simplificado:</t>
  </si>
  <si>
    <t>Base de Cálculo IRRF (R$)</t>
  </si>
  <si>
    <t>NOVO DESCONTO IRRF - PL 1087/2025</t>
  </si>
  <si>
    <t>Rendimento Tributável (R$)</t>
  </si>
  <si>
    <t>Valor de desconto</t>
  </si>
  <si>
    <t>IRRF Preliminar - ATUAL (R$)</t>
  </si>
  <si>
    <t>NOVA REDUÇÃO DE IRRF</t>
  </si>
  <si>
    <t>Valor para cáculo linear:</t>
  </si>
  <si>
    <t>IRRF Final (R$)</t>
  </si>
  <si>
    <t>Constante Linear: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</si>
</sst>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0.5"/>
      <color rgb="FF0A0A0A"/>
      <name val="Arial"/>
      <charset val="134"/>
    </font>
    <font>
      <b/>
      <sz val="12"/>
      <color theme="3"/>
      <name val="Calibri"/>
      <charset val="134"/>
      <scheme val="minor"/>
    </font>
    <font>
      <b/>
      <sz val="9"/>
      <name val="Arial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5117038483843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 applyNumberFormat="1"/>
    <xf numFmtId="0" fontId="0" fillId="0" borderId="0" xfId="0" applyNumberFormat="1" applyProtection="1"/>
    <xf numFmtId="0" fontId="0" fillId="0" borderId="7" xfId="0" applyNumberFormat="1" applyBorder="1" applyProtection="1"/>
    <xf numFmtId="4" fontId="1" fillId="2" borderId="8" xfId="0" applyNumberFormat="1" applyFont="1" applyFill="1" applyBorder="1" applyProtection="1">
      <protection locked="0"/>
    </xf>
    <xf numFmtId="0" fontId="1" fillId="0" borderId="9" xfId="0" applyNumberFormat="1" applyFont="1" applyBorder="1" applyProtection="1"/>
    <xf numFmtId="0" fontId="1" fillId="0" borderId="10" xfId="0" applyNumberFormat="1" applyFont="1" applyBorder="1" applyProtection="1"/>
    <xf numFmtId="0" fontId="1" fillId="0" borderId="11" xfId="0" applyNumberFormat="1" applyFont="1" applyBorder="1" applyProtection="1"/>
    <xf numFmtId="0" fontId="0" fillId="0" borderId="12" xfId="0" applyNumberFormat="1" applyBorder="1" applyProtection="1"/>
    <xf numFmtId="4" fontId="1" fillId="2" borderId="13" xfId="0" applyNumberFormat="1" applyFont="1" applyFill="1" applyBorder="1" applyProtection="1">
      <protection locked="0"/>
    </xf>
    <xf numFmtId="4" fontId="0" fillId="0" borderId="12" xfId="0" applyNumberFormat="1" applyBorder="1" applyProtection="1"/>
    <xf numFmtId="0" fontId="0" fillId="0" borderId="14" xfId="0" applyNumberFormat="1" applyBorder="1" applyProtection="1"/>
    <xf numFmtId="0" fontId="0" fillId="0" borderId="13" xfId="0" applyNumberFormat="1" applyBorder="1" applyProtection="1"/>
    <xf numFmtId="4" fontId="0" fillId="0" borderId="13" xfId="0" applyNumberFormat="1" applyBorder="1" applyProtection="1"/>
    <xf numFmtId="4" fontId="0" fillId="0" borderId="15" xfId="0" applyNumberFormat="1" applyBorder="1" applyProtection="1"/>
    <xf numFmtId="0" fontId="0" fillId="0" borderId="16" xfId="0" applyNumberFormat="1" applyBorder="1" applyProtection="1"/>
    <xf numFmtId="0" fontId="0" fillId="0" borderId="17" xfId="0" applyNumberFormat="1" applyBorder="1" applyProtection="1"/>
    <xf numFmtId="0" fontId="0" fillId="0" borderId="15" xfId="0" applyNumberFormat="1" applyBorder="1" applyProtection="1"/>
    <xf numFmtId="4" fontId="0" fillId="0" borderId="17" xfId="0" applyNumberFormat="1" applyBorder="1" applyProtection="1"/>
    <xf numFmtId="4" fontId="0" fillId="0" borderId="0" xfId="0" applyNumberFormat="1" applyProtection="1"/>
    <xf numFmtId="4" fontId="0" fillId="0" borderId="21" xfId="0" applyNumberFormat="1" applyBorder="1" applyProtection="1"/>
    <xf numFmtId="0" fontId="0" fillId="0" borderId="9" xfId="0" applyNumberFormat="1" applyBorder="1" applyProtection="1"/>
    <xf numFmtId="4" fontId="0" fillId="0" borderId="11" xfId="0" applyNumberFormat="1" applyBorder="1" applyProtection="1"/>
    <xf numFmtId="0" fontId="1" fillId="0" borderId="0" xfId="0" applyNumberFormat="1" applyFont="1" applyFill="1" applyBorder="1" applyAlignment="1" applyProtection="1"/>
    <xf numFmtId="0" fontId="0" fillId="0" borderId="0" xfId="0" applyNumberFormat="1" applyBorder="1" applyProtection="1"/>
    <xf numFmtId="0" fontId="0" fillId="3" borderId="12" xfId="0" applyNumberFormat="1" applyFill="1" applyBorder="1" applyProtection="1"/>
    <xf numFmtId="0" fontId="0" fillId="3" borderId="14" xfId="0" applyNumberFormat="1" applyFill="1" applyBorder="1" applyProtection="1"/>
    <xf numFmtId="2" fontId="0" fillId="3" borderId="14" xfId="0" applyNumberFormat="1" applyFill="1" applyBorder="1" applyProtection="1"/>
    <xf numFmtId="2" fontId="0" fillId="3" borderId="13" xfId="0" applyNumberFormat="1" applyFill="1" applyBorder="1" applyProtection="1"/>
    <xf numFmtId="0" fontId="0" fillId="3" borderId="25" xfId="0" applyNumberFormat="1" applyFill="1" applyBorder="1" applyProtection="1"/>
    <xf numFmtId="4" fontId="0" fillId="3" borderId="21" xfId="0" applyNumberFormat="1" applyFill="1" applyBorder="1" applyProtection="1"/>
    <xf numFmtId="4" fontId="0" fillId="3" borderId="15" xfId="0" applyNumberFormat="1" applyFill="1" applyBorder="1" applyProtection="1"/>
    <xf numFmtId="4" fontId="0" fillId="3" borderId="16" xfId="0" applyNumberFormat="1" applyFill="1" applyBorder="1" applyProtection="1"/>
    <xf numFmtId="2" fontId="0" fillId="3" borderId="17" xfId="0" applyNumberFormat="1" applyFill="1" applyBorder="1" applyProtection="1"/>
    <xf numFmtId="2" fontId="0" fillId="0" borderId="0" xfId="0" applyNumberFormat="1" applyBorder="1" applyProtection="1"/>
    <xf numFmtId="0" fontId="2" fillId="0" borderId="0" xfId="0" applyFont="1" applyProtection="1"/>
    <xf numFmtId="0" fontId="0" fillId="3" borderId="11" xfId="0" applyNumberFormat="1" applyFill="1" applyBorder="1" applyProtection="1"/>
    <xf numFmtId="0" fontId="3" fillId="0" borderId="1" xfId="0" applyNumberFormat="1" applyFont="1" applyBorder="1" applyProtection="1"/>
    <xf numFmtId="4" fontId="3" fillId="0" borderId="3" xfId="0" applyNumberFormat="1" applyFont="1" applyBorder="1" applyProtection="1"/>
    <xf numFmtId="0" fontId="0" fillId="3" borderId="17" xfId="0" applyNumberFormat="1" applyFill="1" applyBorder="1" applyProtection="1"/>
    <xf numFmtId="0" fontId="0" fillId="0" borderId="12" xfId="0" applyBorder="1" applyProtection="1"/>
    <xf numFmtId="0" fontId="0" fillId="0" borderId="13" xfId="0" applyBorder="1" applyProtection="1"/>
    <xf numFmtId="0" fontId="0" fillId="0" borderId="14" xfId="0" applyBorder="1" applyProtection="1"/>
    <xf numFmtId="0" fontId="0" fillId="0" borderId="27" xfId="0" applyBorder="1" applyProtection="1"/>
    <xf numFmtId="4" fontId="0" fillId="0" borderId="14" xfId="0" applyNumberFormat="1" applyBorder="1" applyProtection="1"/>
    <xf numFmtId="10" fontId="0" fillId="0" borderId="14" xfId="0" applyNumberFormat="1" applyBorder="1" applyProtection="1"/>
    <xf numFmtId="10" fontId="0" fillId="0" borderId="13" xfId="0" applyNumberFormat="1" applyBorder="1" applyProtection="1"/>
    <xf numFmtId="9" fontId="0" fillId="0" borderId="14" xfId="0" applyNumberFormat="1" applyBorder="1" applyProtection="1"/>
    <xf numFmtId="9" fontId="0" fillId="0" borderId="13" xfId="0" applyNumberFormat="1" applyBorder="1" applyProtection="1"/>
    <xf numFmtId="0" fontId="0" fillId="0" borderId="15" xfId="0" applyBorder="1" applyProtection="1"/>
    <xf numFmtId="4" fontId="0" fillId="0" borderId="16" xfId="0" applyNumberFormat="1" applyBorder="1" applyProtection="1"/>
    <xf numFmtId="9" fontId="0" fillId="0" borderId="17" xfId="0" applyNumberFormat="1" applyBorder="1" applyProtection="1"/>
    <xf numFmtId="0" fontId="1" fillId="0" borderId="0" xfId="0" applyNumberFormat="1" applyFont="1" applyProtection="1"/>
    <xf numFmtId="2" fontId="0" fillId="0" borderId="0" xfId="0" applyNumberFormat="1" applyProtection="1"/>
    <xf numFmtId="0" fontId="0" fillId="0" borderId="13" xfId="0" applyNumberFormat="1" applyBorder="1" applyAlignment="1" applyProtection="1">
      <alignment horizontal="center"/>
    </xf>
    <xf numFmtId="2" fontId="0" fillId="0" borderId="17" xfId="0" applyNumberFormat="1" applyBorder="1" applyProtection="1"/>
    <xf numFmtId="0" fontId="1" fillId="3" borderId="9" xfId="0" applyNumberFormat="1" applyFont="1" applyFill="1" applyBorder="1" applyAlignment="1" applyProtection="1">
      <alignment horizontal="center"/>
    </xf>
    <xf numFmtId="0" fontId="1" fillId="3" borderId="10" xfId="0" applyNumberFormat="1" applyFont="1" applyFill="1" applyBorder="1" applyAlignment="1" applyProtection="1">
      <alignment horizontal="center"/>
    </xf>
    <xf numFmtId="0" fontId="0" fillId="3" borderId="9" xfId="0" applyNumberFormat="1" applyFill="1" applyBorder="1" applyAlignment="1" applyProtection="1">
      <alignment horizontal="center"/>
    </xf>
    <xf numFmtId="0" fontId="0" fillId="3" borderId="10" xfId="0" applyNumberFormat="1" applyFill="1" applyBorder="1" applyAlignment="1" applyProtection="1">
      <alignment horizontal="center"/>
    </xf>
    <xf numFmtId="0" fontId="0" fillId="3" borderId="15" xfId="0" applyNumberFormat="1" applyFill="1" applyBorder="1" applyAlignment="1" applyProtection="1">
      <alignment horizontal="center"/>
    </xf>
    <xf numFmtId="0" fontId="0" fillId="3" borderId="16" xfId="0" applyNumberFormat="1" applyFill="1" applyBorder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15" xfId="0" applyNumberFormat="1" applyBorder="1" applyAlignment="1" applyProtection="1">
      <alignment horizontal="right"/>
    </xf>
    <xf numFmtId="0" fontId="0" fillId="0" borderId="16" xfId="0" applyNumberFormat="1" applyBorder="1" applyAlignment="1" applyProtection="1">
      <alignment horizontal="right"/>
    </xf>
    <xf numFmtId="0" fontId="0" fillId="0" borderId="18" xfId="0" applyNumberForma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</xf>
    <xf numFmtId="0" fontId="0" fillId="0" borderId="19" xfId="0" applyNumberFormat="1" applyBorder="1" applyAlignment="1" applyProtection="1">
      <alignment horizontal="center"/>
    </xf>
    <xf numFmtId="0" fontId="0" fillId="0" borderId="1" xfId="0" applyNumberFormat="1" applyBorder="1" applyAlignment="1" applyProtection="1">
      <alignment horizontal="right"/>
    </xf>
    <xf numFmtId="0" fontId="0" fillId="0" borderId="20" xfId="0" applyNumberFormat="1" applyBorder="1" applyAlignment="1" applyProtection="1">
      <alignment horizontal="right"/>
    </xf>
    <xf numFmtId="0" fontId="1" fillId="3" borderId="22" xfId="0" applyNumberFormat="1" applyFont="1" applyFill="1" applyBorder="1" applyAlignment="1" applyProtection="1">
      <alignment horizontal="center"/>
    </xf>
    <xf numFmtId="0" fontId="1" fillId="3" borderId="23" xfId="0" applyNumberFormat="1" applyFont="1" applyFill="1" applyBorder="1" applyAlignment="1" applyProtection="1">
      <alignment horizontal="center"/>
    </xf>
    <xf numFmtId="0" fontId="1" fillId="3" borderId="24" xfId="0" applyNumberFormat="1" applyFont="1" applyFill="1" applyBorder="1" applyAlignment="1" applyProtection="1">
      <alignment horizontal="center"/>
    </xf>
    <xf numFmtId="0" fontId="1" fillId="0" borderId="1" xfId="0" applyNumberFormat="1" applyFont="1" applyBorder="1" applyAlignment="1" applyProtection="1">
      <alignment horizontal="center" wrapText="1"/>
    </xf>
    <xf numFmtId="0" fontId="1" fillId="0" borderId="2" xfId="0" applyNumberFormat="1" applyFont="1" applyBorder="1" applyAlignment="1" applyProtection="1">
      <alignment horizontal="center" wrapText="1"/>
    </xf>
    <xf numFmtId="0" fontId="1" fillId="0" borderId="3" xfId="0" applyNumberFormat="1" applyFont="1" applyBorder="1" applyAlignment="1" applyProtection="1">
      <alignment horizontal="center" wrapText="1"/>
    </xf>
    <xf numFmtId="0" fontId="1" fillId="0" borderId="1" xfId="0" applyNumberFormat="1" applyFont="1" applyBorder="1" applyAlignment="1" applyProtection="1">
      <alignment horizontal="center"/>
    </xf>
    <xf numFmtId="0" fontId="1" fillId="0" borderId="3" xfId="0" applyNumberFormat="1" applyFont="1" applyBorder="1" applyAlignment="1" applyProtection="1">
      <alignment horizontal="center"/>
    </xf>
    <xf numFmtId="0" fontId="1" fillId="0" borderId="4" xfId="0" applyNumberFormat="1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26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10</xdr:row>
      <xdr:rowOff>133350</xdr:rowOff>
    </xdr:from>
    <xdr:to>
      <xdr:col>17</xdr:col>
      <xdr:colOff>109855</xdr:colOff>
      <xdr:row>27</xdr:row>
      <xdr:rowOff>35560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0" y="4283075"/>
          <a:ext cx="6424930" cy="338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0</xdr:row>
      <xdr:rowOff>9525</xdr:rowOff>
    </xdr:from>
    <xdr:to>
      <xdr:col>17</xdr:col>
      <xdr:colOff>17145</xdr:colOff>
      <xdr:row>0</xdr:row>
      <xdr:rowOff>2246630</xdr:rowOff>
    </xdr:to>
    <xdr:pic>
      <xdr:nvPicPr>
        <xdr:cNvPr id="2" name="Imagem 1" descr="C:\Users\Alcione\Desktop\PAULA\7. JULHO\DOCUMENTOS PADRÃO SCI E SISTEMAS\VISUAL E ÚNICO WORD\2023.07_documento padrão Word_VISUAL e ÚNICO_Cabeçalho.png2023.07_documento padrão Word_VISUAL e ÚNICO_Cabeçalh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52400" y="9525"/>
          <a:ext cx="14180820" cy="2237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0"/>
  <sheetViews>
    <sheetView showGridLines="0" tabSelected="1" workbookViewId="0">
      <selection activeCell="C5" sqref="C5"/>
    </sheetView>
  </sheetViews>
  <sheetFormatPr defaultColWidth="9" defaultRowHeight="15.6"/>
  <cols>
    <col min="1" max="1" width="2" style="1" customWidth="1"/>
    <col min="2" max="2" width="30.59765625" style="1" customWidth="1"/>
    <col min="3" max="3" width="15.8984375" style="1" customWidth="1"/>
    <col min="4" max="4" width="2" style="1" customWidth="1"/>
    <col min="5" max="5" width="18" style="1" customWidth="1"/>
    <col min="6" max="6" width="14.69921875" style="1" customWidth="1"/>
    <col min="7" max="7" width="19.69921875" style="1" customWidth="1"/>
    <col min="8" max="8" width="2" style="1" customWidth="1"/>
    <col min="9" max="9" width="9" style="1"/>
    <col min="10" max="10" width="14" style="1" customWidth="1"/>
    <col min="11" max="11" width="7.8984375" style="1" customWidth="1"/>
    <col min="12" max="12" width="9" style="1"/>
    <col min="13" max="13" width="2" style="1" customWidth="1"/>
    <col min="14" max="14" width="9" style="1"/>
    <col min="15" max="15" width="14" style="1" customWidth="1"/>
    <col min="16" max="16384" width="9" style="1"/>
  </cols>
  <sheetData>
    <row r="1" spans="2:17" ht="181.95" customHeight="1"/>
    <row r="2" spans="2:17">
      <c r="B2" s="76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8"/>
    </row>
    <row r="3" spans="2:17">
      <c r="B3" s="1" t="s">
        <v>1</v>
      </c>
      <c r="C3" s="1" t="s">
        <v>1</v>
      </c>
      <c r="D3" s="1" t="s">
        <v>1</v>
      </c>
    </row>
    <row r="4" spans="2:17">
      <c r="B4" s="79" t="s">
        <v>2</v>
      </c>
      <c r="C4" s="80"/>
      <c r="D4" s="1" t="s">
        <v>1</v>
      </c>
      <c r="E4" s="81" t="s">
        <v>3</v>
      </c>
      <c r="F4" s="82"/>
      <c r="G4" s="83"/>
      <c r="I4" s="84" t="s">
        <v>4</v>
      </c>
      <c r="J4" s="85"/>
      <c r="K4" s="86"/>
      <c r="L4" s="87"/>
      <c r="N4" s="84" t="s">
        <v>5</v>
      </c>
      <c r="O4" s="85"/>
      <c r="P4" s="85"/>
      <c r="Q4" s="87"/>
    </row>
    <row r="5" spans="2:17">
      <c r="B5" s="2" t="s">
        <v>6</v>
      </c>
      <c r="C5" s="3">
        <v>5130.63</v>
      </c>
      <c r="D5" s="1" t="s">
        <v>1</v>
      </c>
      <c r="E5" s="4" t="s">
        <v>7</v>
      </c>
      <c r="F5" s="5" t="s">
        <v>8</v>
      </c>
      <c r="G5" s="6" t="s">
        <v>9</v>
      </c>
      <c r="I5" s="39"/>
      <c r="J5" s="64" t="s">
        <v>10</v>
      </c>
      <c r="K5" s="65"/>
      <c r="L5" s="40"/>
      <c r="N5" s="39" t="s">
        <v>11</v>
      </c>
      <c r="O5" s="41" t="s">
        <v>12</v>
      </c>
      <c r="P5" s="41" t="s">
        <v>13</v>
      </c>
      <c r="Q5" s="53" t="s">
        <v>14</v>
      </c>
    </row>
    <row r="6" spans="2:17">
      <c r="B6" s="7" t="s">
        <v>15</v>
      </c>
      <c r="C6" s="8">
        <f>Q10</f>
        <v>519.79</v>
      </c>
      <c r="D6" s="1" t="s">
        <v>1</v>
      </c>
      <c r="E6" s="9">
        <v>2428.8000000000002</v>
      </c>
      <c r="F6" s="10">
        <v>0</v>
      </c>
      <c r="G6" s="11">
        <v>0</v>
      </c>
      <c r="I6" s="39" t="s">
        <v>11</v>
      </c>
      <c r="J6" s="41" t="s">
        <v>16</v>
      </c>
      <c r="K6" s="42" t="s">
        <v>17</v>
      </c>
      <c r="L6" s="40" t="s">
        <v>13</v>
      </c>
      <c r="N6" s="39" t="s">
        <v>18</v>
      </c>
      <c r="O6" s="43">
        <f>MIN(C4,K7)</f>
        <v>1621</v>
      </c>
      <c r="P6" s="44">
        <v>7.4999999999999997E-2</v>
      </c>
      <c r="Q6" s="11">
        <f>TRUNC(O6*P6,2)</f>
        <v>121.57</v>
      </c>
    </row>
    <row r="7" spans="2:17">
      <c r="B7" s="7" t="s">
        <v>19</v>
      </c>
      <c r="C7" s="8">
        <v>0</v>
      </c>
      <c r="D7" s="1" t="s">
        <v>1</v>
      </c>
      <c r="E7" s="9">
        <v>2428.81</v>
      </c>
      <c r="F7" s="10">
        <v>7.5</v>
      </c>
      <c r="G7" s="11">
        <v>182.16</v>
      </c>
      <c r="I7" s="39">
        <v>1</v>
      </c>
      <c r="J7" s="41">
        <v>0</v>
      </c>
      <c r="K7" s="43">
        <v>1621</v>
      </c>
      <c r="L7" s="45">
        <v>7.4999999999999997E-2</v>
      </c>
      <c r="N7" s="39" t="s">
        <v>20</v>
      </c>
      <c r="O7" s="43">
        <f>MAX(0,MIN(C5,K8)-K7)</f>
        <v>1281.8400000000001</v>
      </c>
      <c r="P7" s="46">
        <v>0.09</v>
      </c>
      <c r="Q7" s="11">
        <f>TRUNC(O7*P7,2)</f>
        <v>115.36</v>
      </c>
    </row>
    <row r="8" spans="2:17">
      <c r="B8" s="7" t="s">
        <v>21</v>
      </c>
      <c r="C8" s="12">
        <f>C7*189.59</f>
        <v>0</v>
      </c>
      <c r="D8" s="1" t="s">
        <v>1</v>
      </c>
      <c r="E8" s="9">
        <v>2826.66</v>
      </c>
      <c r="F8" s="10">
        <v>15</v>
      </c>
      <c r="G8" s="11">
        <v>394.16</v>
      </c>
      <c r="I8" s="39">
        <v>2</v>
      </c>
      <c r="J8" s="43">
        <v>1621.01</v>
      </c>
      <c r="K8" s="43">
        <v>2902.84</v>
      </c>
      <c r="L8" s="47">
        <v>0.09</v>
      </c>
      <c r="N8" s="39" t="s">
        <v>22</v>
      </c>
      <c r="O8" s="43">
        <f>MAX(0,MIN(C5,K9)-K8)</f>
        <v>1451.4300000000003</v>
      </c>
      <c r="P8" s="46">
        <v>0.12</v>
      </c>
      <c r="Q8" s="11">
        <f>TRUNC(O8*P8,2)</f>
        <v>174.17</v>
      </c>
    </row>
    <row r="9" spans="2:17">
      <c r="B9" s="7" t="s">
        <v>23</v>
      </c>
      <c r="C9" s="8">
        <v>0</v>
      </c>
      <c r="D9" s="1" t="s">
        <v>1</v>
      </c>
      <c r="E9" s="9">
        <v>3751.06</v>
      </c>
      <c r="F9" s="10">
        <v>22.5</v>
      </c>
      <c r="G9" s="11">
        <v>675.49</v>
      </c>
      <c r="I9" s="39">
        <v>3</v>
      </c>
      <c r="J9" s="43">
        <v>2902.85</v>
      </c>
      <c r="K9" s="43">
        <v>4354.2700000000004</v>
      </c>
      <c r="L9" s="47">
        <v>0.12</v>
      </c>
      <c r="N9" s="39" t="s">
        <v>24</v>
      </c>
      <c r="O9" s="43">
        <f>MAX(0,MIN(C5,K10)-K9)</f>
        <v>776.35999999999967</v>
      </c>
      <c r="P9" s="46">
        <v>0.14000000000000001</v>
      </c>
      <c r="Q9" s="11">
        <f>TRUNC(O9*P9,2)</f>
        <v>108.69</v>
      </c>
    </row>
    <row r="10" spans="2:17">
      <c r="B10" s="7" t="s">
        <v>25</v>
      </c>
      <c r="C10" s="12">
        <f>SUM(C6,C8,C9)</f>
        <v>519.79</v>
      </c>
      <c r="E10" s="13">
        <v>4664.6899999999996</v>
      </c>
      <c r="F10" s="14">
        <v>27.5</v>
      </c>
      <c r="G10" s="15">
        <v>908.73</v>
      </c>
      <c r="I10" s="48">
        <v>4</v>
      </c>
      <c r="J10" s="49">
        <v>4354.28</v>
      </c>
      <c r="K10" s="49">
        <v>8475.5499999999993</v>
      </c>
      <c r="L10" s="50">
        <v>0.14000000000000001</v>
      </c>
      <c r="N10" s="66" t="s">
        <v>26</v>
      </c>
      <c r="O10" s="67"/>
      <c r="P10" s="67"/>
      <c r="Q10" s="54">
        <f>SUM(Q6:Q9)</f>
        <v>519.79</v>
      </c>
    </row>
    <row r="11" spans="2:17">
      <c r="B11" s="16" t="s">
        <v>27</v>
      </c>
      <c r="C11" s="17">
        <f>IF(C10&lt;G12,G12,C10)</f>
        <v>607.20000000000005</v>
      </c>
      <c r="E11" s="68"/>
      <c r="F11" s="69"/>
      <c r="G11" s="70"/>
    </row>
    <row r="12" spans="2:17">
      <c r="C12" s="18"/>
      <c r="E12" s="71" t="s">
        <v>28</v>
      </c>
      <c r="F12" s="72"/>
      <c r="G12" s="19">
        <v>607.20000000000005</v>
      </c>
      <c r="J12" s="51"/>
      <c r="K12" s="51"/>
    </row>
    <row r="13" spans="2:17">
      <c r="B13" s="20" t="s">
        <v>29</v>
      </c>
      <c r="C13" s="21">
        <f>C5-C11</f>
        <v>4523.43</v>
      </c>
      <c r="D13" s="1" t="s">
        <v>1</v>
      </c>
    </row>
    <row r="14" spans="2:17">
      <c r="B14" s="7" t="s">
        <v>8</v>
      </c>
      <c r="C14" s="12">
        <f>VLOOKUP(C13,E7:G11,2,TRUE)</f>
        <v>22.5</v>
      </c>
      <c r="D14" s="1" t="s">
        <v>1</v>
      </c>
      <c r="E14" s="73" t="s">
        <v>30</v>
      </c>
      <c r="F14" s="74"/>
      <c r="G14" s="75"/>
      <c r="H14" s="22"/>
    </row>
    <row r="15" spans="2:17">
      <c r="B15" s="7" t="s">
        <v>9</v>
      </c>
      <c r="C15" s="12">
        <f>VLOOKUP(C13,E7:G11,3,TRUE)</f>
        <v>675.49</v>
      </c>
      <c r="D15" s="1" t="s">
        <v>1</v>
      </c>
      <c r="E15" s="55" t="s">
        <v>31</v>
      </c>
      <c r="F15" s="56"/>
      <c r="G15" s="62" t="s">
        <v>32</v>
      </c>
      <c r="H15" s="23"/>
    </row>
    <row r="16" spans="2:17">
      <c r="B16" s="16" t="s">
        <v>33</v>
      </c>
      <c r="C16" s="17">
        <f>(C13*C14/100)-C15</f>
        <v>342.28174999999999</v>
      </c>
      <c r="D16" s="1" t="s">
        <v>1</v>
      </c>
      <c r="E16" s="24" t="s">
        <v>16</v>
      </c>
      <c r="F16" s="25" t="s">
        <v>17</v>
      </c>
      <c r="G16" s="63"/>
      <c r="H16" s="23"/>
    </row>
    <row r="17" spans="2:15">
      <c r="B17" s="1" t="s">
        <v>1</v>
      </c>
      <c r="C17" s="1" t="s">
        <v>1</v>
      </c>
      <c r="D17" s="1" t="s">
        <v>1</v>
      </c>
      <c r="E17" s="24">
        <v>0</v>
      </c>
      <c r="F17" s="26">
        <v>5000</v>
      </c>
      <c r="G17" s="27">
        <v>312.89</v>
      </c>
      <c r="H17" s="23"/>
    </row>
    <row r="18" spans="2:15">
      <c r="B18" s="28" t="s">
        <v>34</v>
      </c>
      <c r="C18" s="29">
        <f>MAX(MIN(VLOOKUP(C5,E17:G18,3,TRUE),C16),0)</f>
        <v>295.5</v>
      </c>
      <c r="D18" s="1" t="s">
        <v>1</v>
      </c>
      <c r="E18" s="30">
        <v>5001</v>
      </c>
      <c r="F18" s="31">
        <v>7350</v>
      </c>
      <c r="G18" s="32">
        <f>MAX(ROUND(G19-(G20*C5),2),0)</f>
        <v>295.5</v>
      </c>
      <c r="H18" s="33"/>
      <c r="I18" s="52"/>
    </row>
    <row r="19" spans="2:15">
      <c r="C19" s="34"/>
      <c r="D19" s="1" t="s">
        <v>1</v>
      </c>
      <c r="E19" s="57" t="s">
        <v>35</v>
      </c>
      <c r="F19" s="58"/>
      <c r="G19" s="35">
        <v>978.62</v>
      </c>
    </row>
    <row r="20" spans="2:15">
      <c r="B20" s="36" t="s">
        <v>36</v>
      </c>
      <c r="C20" s="37">
        <f>C16-C18</f>
        <v>46.781749999999988</v>
      </c>
      <c r="D20" s="1" t="s">
        <v>1</v>
      </c>
      <c r="E20" s="59" t="s">
        <v>37</v>
      </c>
      <c r="F20" s="60"/>
      <c r="G20" s="38">
        <v>0.13314500000000001</v>
      </c>
    </row>
    <row r="21" spans="2:15">
      <c r="D21" s="1" t="s">
        <v>1</v>
      </c>
    </row>
    <row r="22" spans="2:15">
      <c r="D22" s="1" t="s">
        <v>1</v>
      </c>
    </row>
    <row r="23" spans="2:15">
      <c r="C23" s="1" t="s">
        <v>1</v>
      </c>
      <c r="D23" s="1" t="s">
        <v>1</v>
      </c>
    </row>
    <row r="24" spans="2:15">
      <c r="C24" s="1" t="s">
        <v>1</v>
      </c>
      <c r="D24" s="1" t="s">
        <v>1</v>
      </c>
    </row>
    <row r="25" spans="2:15">
      <c r="C25" s="1" t="s">
        <v>1</v>
      </c>
      <c r="D25" s="1" t="s">
        <v>1</v>
      </c>
    </row>
    <row r="30" spans="2:15">
      <c r="I30" s="61"/>
      <c r="J30" s="61"/>
      <c r="K30" s="61"/>
      <c r="L30" s="61"/>
      <c r="M30" s="61"/>
      <c r="N30" s="61"/>
      <c r="O30" s="61"/>
    </row>
  </sheetData>
  <sheetProtection algorithmName="SHA-512" hashValue="8YCbPKA6zRDMyPaEKE+P1NPFUXd6YtahIRAwsbF/x7r9hOdYIFnt1q2s9sHu20AS0rUqvJN2JVIKGD48P57zEA==" saltValue="Yqbw7cmaYhwtiy6ABglDsQ==" spinCount="100000" sheet="1" objects="1" selectLockedCells="1"/>
  <protectedRanges>
    <protectedRange password="CDAA" sqref="C5:C7 C9" name="Intervalo1"/>
  </protectedRanges>
  <mergeCells count="15">
    <mergeCell ref="B2:Q2"/>
    <mergeCell ref="B4:C4"/>
    <mergeCell ref="E4:G4"/>
    <mergeCell ref="I4:L4"/>
    <mergeCell ref="N4:Q4"/>
    <mergeCell ref="J5:K5"/>
    <mergeCell ref="N10:P10"/>
    <mergeCell ref="E11:G11"/>
    <mergeCell ref="E12:F12"/>
    <mergeCell ref="E14:G14"/>
    <mergeCell ref="E15:F15"/>
    <mergeCell ref="E19:F19"/>
    <mergeCell ref="E20:F20"/>
    <mergeCell ref="I30:O30"/>
    <mergeCell ref="G15:G16"/>
  </mergeCells>
  <pageMargins left="0.7" right="0.7" top="0.75" bottom="0.75" header="0.3" footer="0.3"/>
  <ignoredErrors>
    <ignoredError sqref="D13:G13 B3:D3 D4:D9 B4:B9 D14:D22 C23:D25 E22:G25" numberStoredAsText="1"/>
  </ignoredErrors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Intervalo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Cálculo IRRF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Davila, Leandro</dc:creator>
  <cp:lastModifiedBy>Silvia - Markar</cp:lastModifiedBy>
  <dcterms:created xsi:type="dcterms:W3CDTF">2025-10-29T13:18:00Z</dcterms:created>
  <dcterms:modified xsi:type="dcterms:W3CDTF">2026-01-22T20:15:29Z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9BF040054B434414B146317C3BDE3A8A_12</vt:lpwstr>
  </property>
  <property fmtid="{D5CDD505-2E9C-101B-9397-08002B2CF9AE}" pid="3" name="KSOProductBuildVer">
    <vt:lpwstr>1046-12.2.0.23196</vt:lpwstr>
  </property>
</Properties>
</file>